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Projects\369\2017\3691700032 - Harrestrup Å - Kapacitetsplan fase 4\Harrestrup Å_opgave 4\Håndbog til fremendelse den 25 maj\"/>
    </mc:Choice>
  </mc:AlternateContent>
  <bookViews>
    <workbookView xWindow="0" yWindow="0" windowWidth="30720" windowHeight="137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1" l="1"/>
  <c r="O28" i="1"/>
  <c r="O25" i="1"/>
  <c r="O24" i="1"/>
  <c r="J8" i="1"/>
  <c r="G33" i="1"/>
  <c r="H33" i="1"/>
  <c r="I33" i="1"/>
  <c r="F33" i="1"/>
  <c r="E33" i="1"/>
  <c r="D33" i="1"/>
  <c r="I23" i="1"/>
  <c r="H23" i="1"/>
  <c r="G23" i="1"/>
  <c r="F23" i="1"/>
  <c r="E23" i="1"/>
  <c r="D23" i="1"/>
  <c r="I32" i="1"/>
  <c r="N32" i="1" s="1"/>
  <c r="H32" i="1"/>
  <c r="G32" i="1"/>
  <c r="F32" i="1"/>
  <c r="E32" i="1"/>
  <c r="D32" i="1"/>
  <c r="I30" i="1"/>
  <c r="H30" i="1"/>
  <c r="G30" i="1"/>
  <c r="F30" i="1"/>
  <c r="M30" i="1" s="1"/>
  <c r="E30" i="1"/>
  <c r="D30" i="1"/>
  <c r="I29" i="1"/>
  <c r="H29" i="1"/>
  <c r="G29" i="1"/>
  <c r="F29" i="1"/>
  <c r="M29" i="1" s="1"/>
  <c r="E29" i="1"/>
  <c r="J29" i="1" s="1"/>
  <c r="D29" i="1"/>
  <c r="I28" i="1"/>
  <c r="H28" i="1"/>
  <c r="G28" i="1"/>
  <c r="F28" i="1"/>
  <c r="E28" i="1"/>
  <c r="D28" i="1"/>
  <c r="I26" i="1"/>
  <c r="H26" i="1"/>
  <c r="G26" i="1"/>
  <c r="F26" i="1"/>
  <c r="E26" i="1"/>
  <c r="D26" i="1"/>
  <c r="N35" i="1"/>
  <c r="M35" i="1"/>
  <c r="K35" i="1"/>
  <c r="J35" i="1"/>
  <c r="N34" i="1"/>
  <c r="M34" i="1"/>
  <c r="K34" i="1"/>
  <c r="J34" i="1"/>
  <c r="N11" i="1"/>
  <c r="N10" i="1"/>
  <c r="M32" i="1" l="1"/>
  <c r="K32" i="1"/>
  <c r="N30" i="1"/>
  <c r="J30" i="1"/>
  <c r="J32" i="1"/>
  <c r="L32" i="1" s="1"/>
  <c r="O32" i="1" s="1"/>
  <c r="K28" i="1"/>
  <c r="N28" i="1"/>
  <c r="M28" i="1"/>
  <c r="J28" i="1"/>
  <c r="L28" i="1" s="1"/>
  <c r="K30" i="1"/>
  <c r="K29" i="1"/>
  <c r="N29" i="1"/>
  <c r="J26" i="1"/>
  <c r="M26" i="1"/>
  <c r="L29" i="1"/>
  <c r="N26" i="1"/>
  <c r="K26" i="1"/>
  <c r="L34" i="1"/>
  <c r="L35" i="1"/>
  <c r="O35" i="1" s="1"/>
  <c r="O34" i="1" l="1"/>
  <c r="L30" i="1"/>
  <c r="O30" i="1" s="1"/>
  <c r="L26" i="1"/>
  <c r="O26" i="1" s="1"/>
  <c r="K24" i="1" l="1"/>
  <c r="J24" i="1"/>
  <c r="J10" i="1"/>
  <c r="K10" i="1"/>
  <c r="L24" i="1" l="1"/>
  <c r="N25" i="1"/>
  <c r="N24" i="1"/>
  <c r="M24" i="1"/>
  <c r="K25" i="1"/>
  <c r="M25" i="1"/>
  <c r="J25" i="1" l="1"/>
  <c r="L25" i="1" s="1"/>
  <c r="J11" i="1"/>
  <c r="N15" i="1"/>
  <c r="M11" i="1"/>
  <c r="M15" i="1"/>
  <c r="N14" i="1"/>
  <c r="M14" i="1"/>
  <c r="M12" i="1"/>
  <c r="N12" i="1"/>
  <c r="K15" i="1"/>
  <c r="K33" i="1" s="1"/>
  <c r="J15" i="1"/>
  <c r="J33" i="1" s="1"/>
  <c r="K14" i="1"/>
  <c r="J14" i="1"/>
  <c r="J12" i="1"/>
  <c r="K12" i="1"/>
  <c r="K11" i="1"/>
  <c r="M10" i="1"/>
  <c r="M8" i="1"/>
  <c r="N8" i="1"/>
  <c r="M7" i="1"/>
  <c r="N7" i="1"/>
  <c r="K8" i="1"/>
  <c r="K7" i="1"/>
  <c r="K23" i="1" s="1"/>
  <c r="J7" i="1"/>
  <c r="J23" i="1" s="1"/>
  <c r="C19" i="1" l="1"/>
  <c r="C18" i="1" s="1"/>
  <c r="C17" i="1"/>
  <c r="L15" i="1"/>
  <c r="L10" i="1"/>
  <c r="L12" i="1"/>
  <c r="O12" i="1" s="1"/>
  <c r="L8" i="1"/>
  <c r="O8" i="1" s="1"/>
  <c r="L14" i="1"/>
  <c r="O14" i="1" s="1"/>
  <c r="L11" i="1"/>
  <c r="O11" i="1" s="1"/>
  <c r="L7" i="1"/>
  <c r="O15" i="1" l="1"/>
  <c r="L33" i="1"/>
  <c r="O7" i="1"/>
  <c r="L23" i="1"/>
  <c r="O10" i="1"/>
  <c r="C1" i="1"/>
  <c r="P34" i="1"/>
  <c r="P32" i="1"/>
  <c r="P30" i="1"/>
  <c r="P28" i="1"/>
  <c r="P29" i="1"/>
  <c r="P25" i="1"/>
  <c r="P26" i="1"/>
  <c r="P24" i="1"/>
  <c r="P35" i="1"/>
  <c r="C3" i="1" l="1"/>
  <c r="C2" i="1"/>
  <c r="P11" i="1"/>
  <c r="P8" i="1"/>
  <c r="P10" i="1"/>
  <c r="P15" i="1"/>
  <c r="P12" i="1"/>
  <c r="P14" i="1"/>
  <c r="P7" i="1"/>
</calcChain>
</file>

<file path=xl/sharedStrings.xml><?xml version="1.0" encoding="utf-8"?>
<sst xmlns="http://schemas.openxmlformats.org/spreadsheetml/2006/main" count="112" uniqueCount="50">
  <si>
    <t>1.1</t>
  </si>
  <si>
    <t>Bassin</t>
  </si>
  <si>
    <t>1.2</t>
  </si>
  <si>
    <t>Jordhåndtering</t>
  </si>
  <si>
    <t>Retablering af arealer  herunder græssåning</t>
  </si>
  <si>
    <t xml:space="preserve">Afgravning og bortkørsel </t>
  </si>
  <si>
    <t>2.1</t>
  </si>
  <si>
    <t>2.2</t>
  </si>
  <si>
    <t>2.3</t>
  </si>
  <si>
    <t>Membran i bund af bassin at levere og indbygge.</t>
  </si>
  <si>
    <t>Levering og etablering af erosionssikring, anlægssider</t>
  </si>
  <si>
    <t>NR</t>
  </si>
  <si>
    <t>Hoved- / underpost</t>
  </si>
  <si>
    <t xml:space="preserve">Mængde </t>
  </si>
  <si>
    <t>Mest sandsynligt</t>
  </si>
  <si>
    <t>Enhed</t>
  </si>
  <si>
    <t>m3</t>
  </si>
  <si>
    <t>m2</t>
  </si>
  <si>
    <t>Middelværdi μ</t>
  </si>
  <si>
    <t>Mængde</t>
  </si>
  <si>
    <t>Enhedspris</t>
  </si>
  <si>
    <t>Delpost</t>
  </si>
  <si>
    <t>Spredning σ</t>
  </si>
  <si>
    <t>Min</t>
  </si>
  <si>
    <t>Maks</t>
  </si>
  <si>
    <t>Mest sandsynlig</t>
  </si>
  <si>
    <t>Varians σ^2</t>
  </si>
  <si>
    <t>(%)</t>
  </si>
  <si>
    <t>Enhedspris (kr/enhed)</t>
  </si>
  <si>
    <t>stk</t>
  </si>
  <si>
    <t>Beplantning og stier</t>
  </si>
  <si>
    <t>Levering og beplantning af træer,buske etc</t>
  </si>
  <si>
    <t>Levering og etablering af driftvej, rekreative stier, fliser</t>
  </si>
  <si>
    <t>Udløb og Overløb</t>
  </si>
  <si>
    <t>3.1</t>
  </si>
  <si>
    <t>3.2</t>
  </si>
  <si>
    <t>Samlet (μ) mio kr</t>
  </si>
  <si>
    <t>Samlet ( σ^2) kr</t>
  </si>
  <si>
    <t>1.1.1</t>
  </si>
  <si>
    <t>1.1.2</t>
  </si>
  <si>
    <t>Afgravning</t>
  </si>
  <si>
    <t>Bortkørsel</t>
  </si>
  <si>
    <t>Levering og etablering af driftvej</t>
  </si>
  <si>
    <t>Levering og etablering af rekreative stier, fliser</t>
  </si>
  <si>
    <t>3.2.1</t>
  </si>
  <si>
    <t xml:space="preserve">Der er ikke på dette tidspunkt i projektet mulighed at detaljere denne post. </t>
  </si>
  <si>
    <t>3.2.2</t>
  </si>
  <si>
    <t>Indledende</t>
  </si>
  <si>
    <t>Prioritering</t>
  </si>
  <si>
    <t>Samlet (σ) mio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</si>
</sst>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0.000E+0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1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2" borderId="5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vertical="center" wrapText="1"/>
    </xf>
    <xf numFmtId="3" fontId="2" fillId="2" borderId="5" xfId="0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164" fontId="2" fillId="2" borderId="12" xfId="0" applyNumberFormat="1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vertical="center" wrapText="1"/>
    </xf>
    <xf numFmtId="3" fontId="3" fillId="3" borderId="12" xfId="0" applyNumberFormat="1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vertical="center" wrapText="1"/>
    </xf>
    <xf numFmtId="3" fontId="3" fillId="3" borderId="0" xfId="0" applyNumberFormat="1" applyFont="1" applyFill="1" applyBorder="1" applyAlignment="1">
      <alignment vertical="center" wrapText="1"/>
    </xf>
    <xf numFmtId="3" fontId="3" fillId="3" borderId="5" xfId="0" applyNumberFormat="1" applyFont="1" applyFill="1" applyBorder="1" applyAlignment="1">
      <alignment vertical="center" wrapText="1"/>
    </xf>
    <xf numFmtId="165" fontId="2" fillId="0" borderId="1" xfId="0" applyNumberFormat="1" applyFont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166" fontId="2" fillId="2" borderId="12" xfId="0" applyNumberFormat="1" applyFont="1" applyFill="1" applyBorder="1" applyAlignment="1">
      <alignment vertical="center" wrapText="1"/>
    </xf>
    <xf numFmtId="166" fontId="3" fillId="3" borderId="12" xfId="0" applyNumberFormat="1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vertical="center" wrapText="1"/>
    </xf>
    <xf numFmtId="3" fontId="2" fillId="2" borderId="8" xfId="0" applyNumberFormat="1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164" fontId="2" fillId="2" borderId="3" xfId="0" applyNumberFormat="1" applyFont="1" applyFill="1" applyBorder="1" applyAlignment="1">
      <alignment vertical="center" wrapText="1"/>
    </xf>
    <xf numFmtId="164" fontId="3" fillId="3" borderId="5" xfId="0" applyNumberFormat="1" applyFont="1" applyFill="1" applyBorder="1" applyAlignment="1">
      <alignment vertical="center" wrapText="1"/>
    </xf>
    <xf numFmtId="164" fontId="2" fillId="2" borderId="5" xfId="0" applyNumberFormat="1" applyFont="1" applyFill="1" applyBorder="1" applyAlignment="1">
      <alignment vertical="center" wrapText="1"/>
    </xf>
    <xf numFmtId="0" fontId="1" fillId="5" borderId="12" xfId="0" applyFont="1" applyFill="1" applyBorder="1" applyAlignment="1">
      <alignment horizontal="right" vertical="center" wrapText="1"/>
    </xf>
    <xf numFmtId="0" fontId="1" fillId="5" borderId="5" xfId="0" applyFont="1" applyFill="1" applyBorder="1" applyAlignment="1">
      <alignment vertical="center" wrapText="1"/>
    </xf>
    <xf numFmtId="3" fontId="1" fillId="5" borderId="12" xfId="0" applyNumberFormat="1" applyFont="1" applyFill="1" applyBorder="1" applyAlignment="1">
      <alignment horizontal="center" vertical="center" wrapText="1"/>
    </xf>
    <xf numFmtId="3" fontId="1" fillId="5" borderId="4" xfId="0" applyNumberFormat="1" applyFont="1" applyFill="1" applyBorder="1" applyAlignment="1">
      <alignment vertical="center" wrapText="1"/>
    </xf>
    <xf numFmtId="3" fontId="1" fillId="5" borderId="0" xfId="0" applyNumberFormat="1" applyFont="1" applyFill="1" applyBorder="1" applyAlignment="1">
      <alignment vertical="center" wrapText="1"/>
    </xf>
    <xf numFmtId="3" fontId="1" fillId="5" borderId="5" xfId="0" applyNumberFormat="1" applyFont="1" applyFill="1" applyBorder="1" applyAlignment="1">
      <alignment vertical="center" wrapText="1"/>
    </xf>
    <xf numFmtId="166" fontId="1" fillId="5" borderId="12" xfId="0" applyNumberFormat="1" applyFont="1" applyFill="1" applyBorder="1" applyAlignment="1">
      <alignment vertical="center" wrapText="1"/>
    </xf>
    <xf numFmtId="164" fontId="1" fillId="5" borderId="12" xfId="0" applyNumberFormat="1" applyFont="1" applyFill="1" applyBorder="1" applyAlignment="1">
      <alignment vertical="center" wrapText="1"/>
    </xf>
    <xf numFmtId="0" fontId="1" fillId="5" borderId="11" xfId="0" applyFont="1" applyFill="1" applyBorder="1" applyAlignment="1">
      <alignment horizontal="right" vertical="center" wrapText="1"/>
    </xf>
    <xf numFmtId="0" fontId="1" fillId="5" borderId="7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3" fontId="1" fillId="5" borderId="11" xfId="0" applyNumberFormat="1" applyFont="1" applyFill="1" applyBorder="1" applyAlignment="1">
      <alignment horizontal="center" vertical="center" wrapText="1"/>
    </xf>
    <xf numFmtId="3" fontId="1" fillId="5" borderId="6" xfId="0" applyNumberFormat="1" applyFont="1" applyFill="1" applyBorder="1" applyAlignment="1">
      <alignment vertical="center" wrapText="1"/>
    </xf>
    <xf numFmtId="3" fontId="1" fillId="5" borderId="9" xfId="0" applyNumberFormat="1" applyFont="1" applyFill="1" applyBorder="1" applyAlignment="1">
      <alignment vertical="center" wrapText="1"/>
    </xf>
    <xf numFmtId="3" fontId="1" fillId="5" borderId="7" xfId="0" applyNumberFormat="1" applyFont="1" applyFill="1" applyBorder="1" applyAlignment="1">
      <alignment vertical="center" wrapText="1"/>
    </xf>
    <xf numFmtId="0" fontId="1" fillId="5" borderId="6" xfId="0" applyFont="1" applyFill="1" applyBorder="1" applyAlignment="1">
      <alignment vertical="center" wrapText="1"/>
    </xf>
    <xf numFmtId="0" fontId="1" fillId="5" borderId="9" xfId="0" applyFont="1" applyFill="1" applyBorder="1" applyAlignment="1">
      <alignment vertical="center" wrapText="1"/>
    </xf>
    <xf numFmtId="166" fontId="1" fillId="5" borderId="11" xfId="0" applyNumberFormat="1" applyFont="1" applyFill="1" applyBorder="1" applyAlignment="1">
      <alignment vertical="center" wrapText="1"/>
    </xf>
    <xf numFmtId="164" fontId="1" fillId="5" borderId="11" xfId="0" applyNumberFormat="1" applyFont="1" applyFill="1" applyBorder="1" applyAlignment="1">
      <alignment vertical="center" wrapText="1"/>
    </xf>
    <xf numFmtId="0" fontId="1" fillId="5" borderId="12" xfId="0" applyFont="1" applyFill="1" applyBorder="1" applyAlignment="1">
      <alignment vertical="center" wrapText="1"/>
    </xf>
    <xf numFmtId="164" fontId="1" fillId="5" borderId="5" xfId="0" applyNumberFormat="1" applyFont="1" applyFill="1" applyBorder="1" applyAlignment="1">
      <alignment vertical="center" wrapText="1"/>
    </xf>
    <xf numFmtId="0" fontId="1" fillId="5" borderId="11" xfId="0" applyFont="1" applyFill="1" applyBorder="1" applyAlignment="1">
      <alignment vertical="center" wrapText="1"/>
    </xf>
    <xf numFmtId="164" fontId="1" fillId="5" borderId="7" xfId="0" applyNumberFormat="1" applyFont="1" applyFill="1" applyBorder="1" applyAlignment="1">
      <alignment vertical="center" wrapText="1"/>
    </xf>
    <xf numFmtId="0" fontId="1" fillId="6" borderId="10" xfId="0" applyFont="1" applyFill="1" applyBorder="1" applyAlignment="1">
      <alignment wrapText="1"/>
    </xf>
    <xf numFmtId="0" fontId="1" fillId="6" borderId="3" xfId="0" applyFont="1" applyFill="1" applyBorder="1" applyAlignment="1">
      <alignment wrapText="1"/>
    </xf>
    <xf numFmtId="0" fontId="2" fillId="6" borderId="10" xfId="0" applyFont="1" applyFill="1" applyBorder="1" applyAlignment="1">
      <alignment horizontal="center" wrapText="1"/>
    </xf>
    <xf numFmtId="0" fontId="1" fillId="6" borderId="11" xfId="0" applyFont="1" applyFill="1" applyBorder="1" applyAlignment="1">
      <alignment horizontal="right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wrapText="1"/>
    </xf>
    <xf numFmtId="11" fontId="2" fillId="0" borderId="1" xfId="0" applyNumberFormat="1" applyFont="1" applyBorder="1" applyAlignment="1">
      <alignment wrapText="1"/>
    </xf>
    <xf numFmtId="11" fontId="2" fillId="0" borderId="13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0" fontId="3" fillId="5" borderId="0" xfId="0" applyFont="1" applyFill="1" applyAlignment="1">
      <alignment wrapText="1"/>
    </xf>
    <xf numFmtId="0" fontId="2" fillId="4" borderId="13" xfId="0" applyFont="1" applyFill="1" applyBorder="1" applyAlignment="1">
      <alignment horizontal="center" wrapText="1"/>
    </xf>
    <xf numFmtId="0" fontId="1" fillId="6" borderId="12" xfId="0" applyFont="1" applyFill="1" applyBorder="1" applyAlignment="1">
      <alignment wrapText="1"/>
    </xf>
    <xf numFmtId="0" fontId="4" fillId="5" borderId="0" xfId="0" applyFont="1" applyFill="1" applyBorder="1" applyAlignment="1">
      <alignment horizontal="left" wrapText="1"/>
    </xf>
    <xf numFmtId="0" fontId="1" fillId="5" borderId="0" xfId="0" applyFont="1" applyFill="1" applyAlignment="1">
      <alignment wrapText="1"/>
    </xf>
    <xf numFmtId="2" fontId="2" fillId="5" borderId="0" xfId="0" applyNumberFormat="1" applyFont="1" applyFill="1" applyAlignment="1">
      <alignment wrapText="1"/>
    </xf>
    <xf numFmtId="1" fontId="1" fillId="5" borderId="0" xfId="0" applyNumberFormat="1" applyFont="1" applyFill="1" applyAlignment="1">
      <alignment wrapText="1"/>
    </xf>
    <xf numFmtId="0" fontId="1" fillId="5" borderId="0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1" fillId="5" borderId="5" xfId="0" applyFont="1" applyFill="1" applyBorder="1" applyAlignment="1">
      <alignment horizontal="right" wrapText="1"/>
    </xf>
    <xf numFmtId="0" fontId="1" fillId="5" borderId="7" xfId="0" applyFont="1" applyFill="1" applyBorder="1" applyAlignment="1">
      <alignment horizontal="right" wrapText="1"/>
    </xf>
    <xf numFmtId="2" fontId="1" fillId="0" borderId="0" xfId="0" applyNumberFormat="1" applyFont="1" applyBorder="1" applyAlignment="1">
      <alignment horizontal="left" wrapText="1"/>
    </xf>
    <xf numFmtId="0" fontId="2" fillId="6" borderId="2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zoomScale="83" zoomScaleNormal="83" workbookViewId="0">
      <selection activeCell="B19" sqref="B19"/>
    </sheetView>
  </sheetViews>
  <sheetFormatPr defaultColWidth="8.85546875" defaultRowHeight="12" x14ac:dyDescent="0.2"/>
  <cols>
    <col min="1" max="1" width="10.28515625" style="2" bestFit="1" customWidth="1"/>
    <col min="2" max="2" width="23.140625" style="1" customWidth="1"/>
    <col min="3" max="3" width="11.28515625" style="1" bestFit="1" customWidth="1"/>
    <col min="4" max="4" width="6.42578125" style="1" bestFit="1" customWidth="1"/>
    <col min="5" max="5" width="9.28515625" style="1" customWidth="1"/>
    <col min="6" max="6" width="5.7109375" style="1" customWidth="1"/>
    <col min="7" max="7" width="6.5703125" style="1" bestFit="1" customWidth="1"/>
    <col min="8" max="8" width="8.85546875" style="1"/>
    <col min="9" max="9" width="6.5703125" style="1" bestFit="1" customWidth="1"/>
    <col min="10" max="14" width="8.7109375" style="1" customWidth="1"/>
    <col min="15" max="15" width="10.42578125" style="1" bestFit="1" customWidth="1"/>
    <col min="16" max="16" width="10.140625" style="1" bestFit="1" customWidth="1"/>
    <col min="17" max="17" width="8.85546875" style="1" customWidth="1"/>
    <col min="18" max="16384" width="8.85546875" style="1"/>
  </cols>
  <sheetData>
    <row r="1" spans="1:20" x14ac:dyDescent="0.2">
      <c r="A1" s="83"/>
      <c r="B1" s="26" t="s">
        <v>36</v>
      </c>
      <c r="C1" s="25">
        <f>SUM(L6:L15)/1000000</f>
        <v>11.119320800000001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20" x14ac:dyDescent="0.2">
      <c r="A2" s="83"/>
      <c r="B2" s="26" t="s">
        <v>49</v>
      </c>
      <c r="C2" s="79">
        <f>SQRT(C3)/1000000</f>
        <v>0.25950857740830069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20" x14ac:dyDescent="0.2">
      <c r="A3" s="83"/>
      <c r="B3" s="26" t="s">
        <v>37</v>
      </c>
      <c r="C3" s="77">
        <f>SUM(O6:O15)</f>
        <v>67344701748.480003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20" ht="25.15" customHeight="1" x14ac:dyDescent="0.25">
      <c r="A4" s="68"/>
      <c r="B4" s="69"/>
      <c r="C4" s="68"/>
      <c r="D4" s="92" t="s">
        <v>13</v>
      </c>
      <c r="E4" s="93"/>
      <c r="F4" s="94"/>
      <c r="G4" s="92" t="s">
        <v>28</v>
      </c>
      <c r="H4" s="93"/>
      <c r="I4" s="94"/>
      <c r="J4" s="92" t="s">
        <v>18</v>
      </c>
      <c r="K4" s="93"/>
      <c r="L4" s="94"/>
      <c r="M4" s="92" t="s">
        <v>22</v>
      </c>
      <c r="N4" s="94"/>
      <c r="O4" s="70" t="s">
        <v>26</v>
      </c>
      <c r="P4" s="76" t="s">
        <v>48</v>
      </c>
      <c r="R4"/>
    </row>
    <row r="5" spans="1:20" s="17" customFormat="1" ht="25.15" customHeight="1" x14ac:dyDescent="0.25">
      <c r="A5" s="71" t="s">
        <v>11</v>
      </c>
      <c r="B5" s="72" t="s">
        <v>12</v>
      </c>
      <c r="C5" s="73" t="s">
        <v>15</v>
      </c>
      <c r="D5" s="74" t="s">
        <v>23</v>
      </c>
      <c r="E5" s="75" t="s">
        <v>25</v>
      </c>
      <c r="F5" s="72" t="s">
        <v>24</v>
      </c>
      <c r="G5" s="74" t="s">
        <v>23</v>
      </c>
      <c r="H5" s="75" t="s">
        <v>14</v>
      </c>
      <c r="I5" s="72" t="s">
        <v>24</v>
      </c>
      <c r="J5" s="74" t="s">
        <v>19</v>
      </c>
      <c r="K5" s="75" t="s">
        <v>20</v>
      </c>
      <c r="L5" s="72" t="s">
        <v>21</v>
      </c>
      <c r="M5" s="74" t="s">
        <v>19</v>
      </c>
      <c r="N5" s="72" t="s">
        <v>20</v>
      </c>
      <c r="O5" s="73" t="s">
        <v>47</v>
      </c>
      <c r="P5" s="73" t="s">
        <v>27</v>
      </c>
    </row>
    <row r="6" spans="1:20" s="4" customFormat="1" ht="25.15" customHeight="1" x14ac:dyDescent="0.2">
      <c r="A6" s="18">
        <v>1</v>
      </c>
      <c r="B6" s="7" t="s">
        <v>3</v>
      </c>
      <c r="C6" s="15"/>
      <c r="D6" s="9"/>
      <c r="E6" s="10"/>
      <c r="F6" s="11"/>
      <c r="G6" s="9"/>
      <c r="H6" s="10"/>
      <c r="I6" s="11"/>
      <c r="J6" s="12"/>
      <c r="K6" s="13"/>
      <c r="L6" s="7"/>
      <c r="M6" s="12"/>
      <c r="N6" s="7"/>
      <c r="O6" s="8"/>
      <c r="P6" s="14"/>
    </row>
    <row r="7" spans="1:20" ht="25.15" customHeight="1" x14ac:dyDescent="0.2">
      <c r="A7" s="44" t="s">
        <v>0</v>
      </c>
      <c r="B7" s="45" t="s">
        <v>5</v>
      </c>
      <c r="C7" s="46" t="s">
        <v>16</v>
      </c>
      <c r="D7" s="47">
        <v>14000</v>
      </c>
      <c r="E7" s="48">
        <v>14800</v>
      </c>
      <c r="F7" s="49">
        <v>15000</v>
      </c>
      <c r="G7" s="47">
        <v>167</v>
      </c>
      <c r="H7" s="48">
        <v>180</v>
      </c>
      <c r="I7" s="49">
        <v>225</v>
      </c>
      <c r="J7" s="47">
        <f>(D7+E7*3+F7)/5</f>
        <v>14680</v>
      </c>
      <c r="K7" s="48">
        <f>(G7+H7*3+I7)/5</f>
        <v>186.4</v>
      </c>
      <c r="L7" s="49">
        <f>J7*K7</f>
        <v>2736352</v>
      </c>
      <c r="M7" s="47">
        <f>(F7-D7)/5</f>
        <v>200</v>
      </c>
      <c r="N7" s="49">
        <f>(I7-G7)/5</f>
        <v>11.6</v>
      </c>
      <c r="O7" s="50">
        <f>L7^2*((M7/J7)^2+(N7/K7)^2)</f>
        <v>30387801343.999996</v>
      </c>
      <c r="P7" s="51">
        <f>O7/$C$3</f>
        <v>0.45122779602607505</v>
      </c>
    </row>
    <row r="8" spans="1:20" ht="25.15" customHeight="1" x14ac:dyDescent="0.2">
      <c r="A8" s="44" t="s">
        <v>2</v>
      </c>
      <c r="B8" s="45" t="s">
        <v>4</v>
      </c>
      <c r="C8" s="46" t="s">
        <v>17</v>
      </c>
      <c r="D8" s="47">
        <v>46500</v>
      </c>
      <c r="E8" s="48">
        <v>48000</v>
      </c>
      <c r="F8" s="49">
        <v>49000</v>
      </c>
      <c r="G8" s="47">
        <v>18</v>
      </c>
      <c r="H8" s="48">
        <v>20</v>
      </c>
      <c r="I8" s="49">
        <v>24</v>
      </c>
      <c r="J8" s="47">
        <f>(D8+E8*3+F8)/5</f>
        <v>47900</v>
      </c>
      <c r="K8" s="48">
        <f>(G8+H8*3+I8)/5</f>
        <v>20.399999999999999</v>
      </c>
      <c r="L8" s="49">
        <f>J8*K8</f>
        <v>977159.99999999988</v>
      </c>
      <c r="M8" s="47">
        <f>(F8-D8)/5</f>
        <v>500</v>
      </c>
      <c r="N8" s="49">
        <f>(I8-G8)/5</f>
        <v>1.2</v>
      </c>
      <c r="O8" s="50">
        <f>L8^2*((M8/J8)^2+(N8/K8)^2)</f>
        <v>3407990399.999999</v>
      </c>
      <c r="P8" s="51">
        <f>O8/$C$3</f>
        <v>5.0605174743043817E-2</v>
      </c>
    </row>
    <row r="9" spans="1:20" ht="25.15" customHeight="1" x14ac:dyDescent="0.2">
      <c r="A9" s="18">
        <v>2</v>
      </c>
      <c r="B9" s="7" t="s">
        <v>1</v>
      </c>
      <c r="C9" s="16"/>
      <c r="D9" s="9"/>
      <c r="E9" s="10"/>
      <c r="F9" s="11"/>
      <c r="G9" s="9"/>
      <c r="H9" s="10"/>
      <c r="I9" s="11"/>
      <c r="J9" s="12"/>
      <c r="K9" s="13"/>
      <c r="L9" s="11"/>
      <c r="M9" s="12"/>
      <c r="N9" s="7"/>
      <c r="O9" s="27"/>
      <c r="P9" s="14"/>
    </row>
    <row r="10" spans="1:20" ht="25.15" customHeight="1" x14ac:dyDescent="0.2">
      <c r="A10" s="44" t="s">
        <v>6</v>
      </c>
      <c r="B10" s="45" t="s">
        <v>9</v>
      </c>
      <c r="C10" s="46" t="s">
        <v>17</v>
      </c>
      <c r="D10" s="47">
        <v>16200</v>
      </c>
      <c r="E10" s="48">
        <v>17000</v>
      </c>
      <c r="F10" s="49">
        <v>18000</v>
      </c>
      <c r="G10" s="47">
        <v>135</v>
      </c>
      <c r="H10" s="48">
        <v>150</v>
      </c>
      <c r="I10" s="49">
        <v>165</v>
      </c>
      <c r="J10" s="47">
        <f>(D10+E10*3+F10)/5</f>
        <v>17040</v>
      </c>
      <c r="K10" s="48">
        <f>(G10+H10*3+I10)/5</f>
        <v>150</v>
      </c>
      <c r="L10" s="49">
        <f>J10*K10</f>
        <v>2556000</v>
      </c>
      <c r="M10" s="47">
        <f>(F10-D10)/5</f>
        <v>360</v>
      </c>
      <c r="N10" s="49">
        <f>(I10-G10)/5</f>
        <v>6</v>
      </c>
      <c r="O10" s="50">
        <f>L10^2*((M10/J10)^2+(N10/K10)^2)</f>
        <v>13369017600</v>
      </c>
      <c r="P10" s="51">
        <f>O10/$C$3</f>
        <v>0.19851624928017064</v>
      </c>
      <c r="Q10" s="91" t="s">
        <v>45</v>
      </c>
      <c r="R10" s="91"/>
      <c r="S10" s="91"/>
      <c r="T10" s="91"/>
    </row>
    <row r="11" spans="1:20" ht="25.15" customHeight="1" x14ac:dyDescent="0.2">
      <c r="A11" s="44" t="s">
        <v>7</v>
      </c>
      <c r="B11" s="45" t="s">
        <v>33</v>
      </c>
      <c r="C11" s="46" t="s">
        <v>29</v>
      </c>
      <c r="D11" s="47">
        <v>1</v>
      </c>
      <c r="E11" s="48">
        <v>1</v>
      </c>
      <c r="F11" s="49">
        <v>1</v>
      </c>
      <c r="G11" s="47">
        <v>250000</v>
      </c>
      <c r="H11" s="48">
        <v>300000</v>
      </c>
      <c r="I11" s="49">
        <v>400000</v>
      </c>
      <c r="J11" s="47">
        <f>(D11+E11*3+F11)/5</f>
        <v>1</v>
      </c>
      <c r="K11" s="48">
        <f>(G11+H11*3+I11)/5</f>
        <v>310000</v>
      </c>
      <c r="L11" s="49">
        <f>J11*K11</f>
        <v>310000</v>
      </c>
      <c r="M11" s="47">
        <f>(F11-D11)/5</f>
        <v>0</v>
      </c>
      <c r="N11" s="49">
        <f>(I11-G11)/5</f>
        <v>30000</v>
      </c>
      <c r="O11" s="50">
        <f>L11^2*((M11/J11)^2+(N11/K11)^2)</f>
        <v>900000000</v>
      </c>
      <c r="P11" s="51">
        <f>O11/$C$3</f>
        <v>1.3364080271100367E-2</v>
      </c>
    </row>
    <row r="12" spans="1:20" ht="25.15" customHeight="1" x14ac:dyDescent="0.2">
      <c r="A12" s="44" t="s">
        <v>8</v>
      </c>
      <c r="B12" s="45" t="s">
        <v>10</v>
      </c>
      <c r="C12" s="46" t="s">
        <v>17</v>
      </c>
      <c r="D12" s="47">
        <v>3000</v>
      </c>
      <c r="E12" s="48">
        <v>3500</v>
      </c>
      <c r="F12" s="49">
        <v>5000</v>
      </c>
      <c r="G12" s="47">
        <v>40</v>
      </c>
      <c r="H12" s="48">
        <v>50</v>
      </c>
      <c r="I12" s="49">
        <v>100</v>
      </c>
      <c r="J12" s="47">
        <f>(D12+E12*3+F12)/5</f>
        <v>3700</v>
      </c>
      <c r="K12" s="48">
        <f>(G12+H12*3+I12)/5</f>
        <v>58</v>
      </c>
      <c r="L12" s="49">
        <f>J12*K12</f>
        <v>214600</v>
      </c>
      <c r="M12" s="47">
        <f>(F12-D12)/5</f>
        <v>400</v>
      </c>
      <c r="N12" s="49">
        <f>(I12-G12)/5</f>
        <v>12</v>
      </c>
      <c r="O12" s="50">
        <f>L12^2*((M12/J12)^2+(N12/K12)^2)</f>
        <v>2509600000</v>
      </c>
      <c r="P12" s="51">
        <f>O12/$C$3</f>
        <v>3.7264995387059421E-2</v>
      </c>
    </row>
    <row r="13" spans="1:20" ht="25.15" customHeight="1" x14ac:dyDescent="0.2">
      <c r="A13" s="18">
        <v>3</v>
      </c>
      <c r="B13" s="7" t="s">
        <v>30</v>
      </c>
      <c r="C13" s="16"/>
      <c r="D13" s="9"/>
      <c r="E13" s="10"/>
      <c r="F13" s="11"/>
      <c r="G13" s="9"/>
      <c r="H13" s="10"/>
      <c r="I13" s="11"/>
      <c r="J13" s="12"/>
      <c r="K13" s="13"/>
      <c r="L13" s="11"/>
      <c r="M13" s="12"/>
      <c r="N13" s="7"/>
      <c r="O13" s="27"/>
      <c r="P13" s="14"/>
    </row>
    <row r="14" spans="1:20" ht="25.15" customHeight="1" x14ac:dyDescent="0.2">
      <c r="A14" s="44" t="s">
        <v>34</v>
      </c>
      <c r="B14" s="45" t="s">
        <v>31</v>
      </c>
      <c r="C14" s="46" t="s">
        <v>29</v>
      </c>
      <c r="D14" s="47">
        <v>300</v>
      </c>
      <c r="E14" s="48">
        <v>400</v>
      </c>
      <c r="F14" s="49">
        <v>470</v>
      </c>
      <c r="G14" s="47">
        <v>1356</v>
      </c>
      <c r="H14" s="48">
        <v>1500</v>
      </c>
      <c r="I14" s="49">
        <v>1670</v>
      </c>
      <c r="J14" s="54">
        <f>(D14+E14*3+F14)/5</f>
        <v>394</v>
      </c>
      <c r="K14" s="55">
        <f>(G14+H14*3+I14)/5</f>
        <v>1505.2</v>
      </c>
      <c r="L14" s="49">
        <f>J14*K14</f>
        <v>593048.80000000005</v>
      </c>
      <c r="M14" s="54">
        <f>(F14-D14)/5</f>
        <v>34</v>
      </c>
      <c r="N14" s="45">
        <f>(I14-G14)/5</f>
        <v>62.8</v>
      </c>
      <c r="O14" s="50">
        <f>L14^2*((M14/J14)^2+(N14/K14)^2)</f>
        <v>3231290804.48</v>
      </c>
      <c r="P14" s="51">
        <f>O14/$C$3</f>
        <v>4.7981366322599112E-2</v>
      </c>
    </row>
    <row r="15" spans="1:20" ht="25.15" customHeight="1" x14ac:dyDescent="0.2">
      <c r="A15" s="52" t="s">
        <v>35</v>
      </c>
      <c r="B15" s="53" t="s">
        <v>32</v>
      </c>
      <c r="C15" s="56" t="s">
        <v>17</v>
      </c>
      <c r="D15" s="57">
        <v>8300</v>
      </c>
      <c r="E15" s="58">
        <v>8700</v>
      </c>
      <c r="F15" s="59">
        <v>9200</v>
      </c>
      <c r="G15" s="57">
        <v>400</v>
      </c>
      <c r="H15" s="58">
        <v>430</v>
      </c>
      <c r="I15" s="59">
        <v>450</v>
      </c>
      <c r="J15" s="60">
        <f>(D15+E15*3+F15)/5</f>
        <v>8720</v>
      </c>
      <c r="K15" s="61">
        <f>(G15+H15*3+I15)/5</f>
        <v>428</v>
      </c>
      <c r="L15" s="59">
        <f>J15*K15</f>
        <v>3732160</v>
      </c>
      <c r="M15" s="60">
        <f>(F15-D15)/5</f>
        <v>180</v>
      </c>
      <c r="N15" s="53">
        <f>(I15-G15)/5</f>
        <v>10</v>
      </c>
      <c r="O15" s="62">
        <f>L15^2*((M15/J15)^2+(N15/K15)^2)</f>
        <v>13539001600</v>
      </c>
      <c r="P15" s="63">
        <f>O15/$C$3</f>
        <v>0.20104033796995144</v>
      </c>
    </row>
    <row r="16" spans="1:20" x14ac:dyDescent="0.2">
      <c r="C16" s="3"/>
      <c r="D16" s="3"/>
      <c r="E16" s="3"/>
      <c r="F16" s="3"/>
      <c r="G16" s="3"/>
      <c r="H16" s="3"/>
      <c r="I16" s="3"/>
      <c r="N16" s="6"/>
      <c r="O16" s="5"/>
    </row>
    <row r="17" spans="1:20" x14ac:dyDescent="0.2">
      <c r="A17" s="89"/>
      <c r="B17" s="81" t="s">
        <v>36</v>
      </c>
      <c r="C17" s="25">
        <f>SUM(L24:L32)/1000000+SUM(L34:L35)/1000000</f>
        <v>10.5762328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</row>
    <row r="18" spans="1:20" x14ac:dyDescent="0.2">
      <c r="A18" s="89"/>
      <c r="B18" s="26" t="s">
        <v>49</v>
      </c>
      <c r="C18" s="79">
        <f>SQRT(C19)/1000000</f>
        <v>0.19097946923289946</v>
      </c>
      <c r="D18" s="85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</row>
    <row r="19" spans="1:20" x14ac:dyDescent="0.2">
      <c r="A19" s="90"/>
      <c r="B19" s="81" t="s">
        <v>37</v>
      </c>
      <c r="C19" s="78">
        <f>SUM(O24:O35)</f>
        <v>36473157668.479996</v>
      </c>
      <c r="D19" s="86"/>
      <c r="E19" s="86"/>
      <c r="F19" s="86"/>
      <c r="G19" s="86"/>
      <c r="H19" s="86"/>
      <c r="I19" s="86"/>
      <c r="J19" s="84"/>
      <c r="K19" s="84"/>
      <c r="L19" s="84"/>
      <c r="M19" s="84"/>
      <c r="N19" s="87"/>
      <c r="O19" s="88"/>
      <c r="P19" s="84"/>
    </row>
    <row r="20" spans="1:20" ht="25.15" customHeight="1" x14ac:dyDescent="0.2">
      <c r="A20" s="82"/>
      <c r="B20" s="68"/>
      <c r="C20" s="68"/>
      <c r="D20" s="92" t="s">
        <v>13</v>
      </c>
      <c r="E20" s="93"/>
      <c r="F20" s="94"/>
      <c r="G20" s="92" t="s">
        <v>28</v>
      </c>
      <c r="H20" s="93"/>
      <c r="I20" s="94"/>
      <c r="J20" s="92" t="s">
        <v>18</v>
      </c>
      <c r="K20" s="93"/>
      <c r="L20" s="94"/>
      <c r="M20" s="92" t="s">
        <v>22</v>
      </c>
      <c r="N20" s="94"/>
      <c r="O20" s="70" t="s">
        <v>26</v>
      </c>
      <c r="P20" s="76" t="s">
        <v>48</v>
      </c>
    </row>
    <row r="21" spans="1:20" ht="25.15" customHeight="1" x14ac:dyDescent="0.2">
      <c r="A21" s="73" t="s">
        <v>11</v>
      </c>
      <c r="B21" s="73" t="s">
        <v>12</v>
      </c>
      <c r="C21" s="73" t="s">
        <v>15</v>
      </c>
      <c r="D21" s="74" t="s">
        <v>23</v>
      </c>
      <c r="E21" s="75" t="s">
        <v>25</v>
      </c>
      <c r="F21" s="72" t="s">
        <v>24</v>
      </c>
      <c r="G21" s="74" t="s">
        <v>23</v>
      </c>
      <c r="H21" s="75" t="s">
        <v>14</v>
      </c>
      <c r="I21" s="72" t="s">
        <v>24</v>
      </c>
      <c r="J21" s="74" t="s">
        <v>19</v>
      </c>
      <c r="K21" s="75" t="s">
        <v>20</v>
      </c>
      <c r="L21" s="72" t="s">
        <v>21</v>
      </c>
      <c r="M21" s="74" t="s">
        <v>19</v>
      </c>
      <c r="N21" s="72" t="s">
        <v>20</v>
      </c>
      <c r="O21" s="73" t="s">
        <v>47</v>
      </c>
      <c r="P21" s="72" t="s">
        <v>27</v>
      </c>
    </row>
    <row r="22" spans="1:20" ht="25.15" customHeight="1" x14ac:dyDescent="0.2">
      <c r="A22" s="31">
        <v>1</v>
      </c>
      <c r="B22" s="39" t="s">
        <v>3</v>
      </c>
      <c r="C22" s="33"/>
      <c r="D22" s="34"/>
      <c r="E22" s="35"/>
      <c r="F22" s="36"/>
      <c r="G22" s="34"/>
      <c r="H22" s="35"/>
      <c r="I22" s="36"/>
      <c r="J22" s="37"/>
      <c r="K22" s="38"/>
      <c r="L22" s="32"/>
      <c r="M22" s="37"/>
      <c r="N22" s="32"/>
      <c r="O22" s="39"/>
      <c r="P22" s="41"/>
    </row>
    <row r="23" spans="1:20" ht="25.15" customHeight="1" x14ac:dyDescent="0.2">
      <c r="A23" s="19" t="s">
        <v>0</v>
      </c>
      <c r="B23" s="40" t="s">
        <v>5</v>
      </c>
      <c r="C23" s="21" t="s">
        <v>16</v>
      </c>
      <c r="D23" s="22">
        <f t="shared" ref="D23:L23" si="0">D7</f>
        <v>14000</v>
      </c>
      <c r="E23" s="23">
        <f t="shared" si="0"/>
        <v>14800</v>
      </c>
      <c r="F23" s="24">
        <f t="shared" si="0"/>
        <v>15000</v>
      </c>
      <c r="G23" s="22">
        <f t="shared" si="0"/>
        <v>167</v>
      </c>
      <c r="H23" s="23">
        <f t="shared" si="0"/>
        <v>180</v>
      </c>
      <c r="I23" s="24">
        <f t="shared" si="0"/>
        <v>225</v>
      </c>
      <c r="J23" s="22">
        <f t="shared" si="0"/>
        <v>14680</v>
      </c>
      <c r="K23" s="23">
        <f t="shared" si="0"/>
        <v>186.4</v>
      </c>
      <c r="L23" s="24">
        <f t="shared" si="0"/>
        <v>2736352</v>
      </c>
      <c r="M23" s="22"/>
      <c r="N23" s="24"/>
      <c r="O23" s="28"/>
      <c r="P23" s="42"/>
    </row>
    <row r="24" spans="1:20" ht="25.15" customHeight="1" x14ac:dyDescent="0.2">
      <c r="A24" s="44" t="s">
        <v>38</v>
      </c>
      <c r="B24" s="64" t="s">
        <v>40</v>
      </c>
      <c r="C24" s="46" t="s">
        <v>16</v>
      </c>
      <c r="D24" s="47">
        <v>4400</v>
      </c>
      <c r="E24" s="48">
        <v>4800</v>
      </c>
      <c r="F24" s="49">
        <v>5500</v>
      </c>
      <c r="G24" s="47">
        <v>60</v>
      </c>
      <c r="H24" s="48">
        <v>80</v>
      </c>
      <c r="I24" s="49">
        <v>115</v>
      </c>
      <c r="J24" s="47">
        <f>(D24+E24*3+F24)/5</f>
        <v>4860</v>
      </c>
      <c r="K24" s="48">
        <f>(G24+H24*3+I24)/5</f>
        <v>83</v>
      </c>
      <c r="L24" s="49">
        <f>J24*K24</f>
        <v>403380</v>
      </c>
      <c r="M24" s="47">
        <f>(F24-D24)/5</f>
        <v>220</v>
      </c>
      <c r="N24" s="49">
        <f>(I24-G24)/5</f>
        <v>11</v>
      </c>
      <c r="O24" s="50">
        <f>L24^2*((M24/J24)^2+(N24/K24)^2)</f>
        <v>3191399200.000001</v>
      </c>
      <c r="P24" s="65">
        <f>O24/$C$19</f>
        <v>8.7499942533300304E-2</v>
      </c>
    </row>
    <row r="25" spans="1:20" ht="25.15" customHeight="1" x14ac:dyDescent="0.2">
      <c r="A25" s="44" t="s">
        <v>39</v>
      </c>
      <c r="B25" s="64" t="s">
        <v>41</v>
      </c>
      <c r="C25" s="46" t="s">
        <v>16</v>
      </c>
      <c r="D25" s="47">
        <v>8700</v>
      </c>
      <c r="E25" s="48">
        <v>10000</v>
      </c>
      <c r="F25" s="49">
        <v>10700</v>
      </c>
      <c r="G25" s="47">
        <v>92</v>
      </c>
      <c r="H25" s="48">
        <v>112</v>
      </c>
      <c r="I25" s="49">
        <v>125</v>
      </c>
      <c r="J25" s="47">
        <f>(D25+E25*3+F25)/5</f>
        <v>9880</v>
      </c>
      <c r="K25" s="48">
        <f>(G25+H25*3+I25)/5</f>
        <v>110.6</v>
      </c>
      <c r="L25" s="49">
        <f>J25*K25</f>
        <v>1092728</v>
      </c>
      <c r="M25" s="47">
        <f>(F25-D25)/5</f>
        <v>400</v>
      </c>
      <c r="N25" s="49">
        <f>(I25-G25)/5</f>
        <v>6.6</v>
      </c>
      <c r="O25" s="50">
        <f>L25^2*((M25/J25)^2+(N25/K25)^2)</f>
        <v>6209260863.999999</v>
      </c>
      <c r="P25" s="65">
        <f>O25/$C$19</f>
        <v>0.17024193299737317</v>
      </c>
    </row>
    <row r="26" spans="1:20" ht="25.15" customHeight="1" x14ac:dyDescent="0.2">
      <c r="A26" s="44" t="s">
        <v>2</v>
      </c>
      <c r="B26" s="64" t="s">
        <v>4</v>
      </c>
      <c r="C26" s="46" t="s">
        <v>17</v>
      </c>
      <c r="D26" s="47">
        <f t="shared" ref="D26:I26" si="1">D8</f>
        <v>46500</v>
      </c>
      <c r="E26" s="48">
        <f t="shared" si="1"/>
        <v>48000</v>
      </c>
      <c r="F26" s="49">
        <f t="shared" si="1"/>
        <v>49000</v>
      </c>
      <c r="G26" s="47">
        <f t="shared" si="1"/>
        <v>18</v>
      </c>
      <c r="H26" s="48">
        <f t="shared" si="1"/>
        <v>20</v>
      </c>
      <c r="I26" s="49">
        <f t="shared" si="1"/>
        <v>24</v>
      </c>
      <c r="J26" s="47">
        <f>(D26+E26*3+F26)/5</f>
        <v>47900</v>
      </c>
      <c r="K26" s="48">
        <f>(G26+H26*3+I26)/5</f>
        <v>20.399999999999999</v>
      </c>
      <c r="L26" s="49">
        <f>J26*K26</f>
        <v>977159.99999999988</v>
      </c>
      <c r="M26" s="47">
        <f>(F26-D26)/5</f>
        <v>500</v>
      </c>
      <c r="N26" s="49">
        <f>(I26-G26)/5</f>
        <v>1.2</v>
      </c>
      <c r="O26" s="50">
        <f>L26^2*((M26/J26)^2+(N26/K26)^2)</f>
        <v>3407990399.999999</v>
      </c>
      <c r="P26" s="65">
        <f>O26/$C$19</f>
        <v>9.3438315129626831E-2</v>
      </c>
    </row>
    <row r="27" spans="1:20" ht="25.15" customHeight="1" x14ac:dyDescent="0.2">
      <c r="A27" s="18">
        <v>2</v>
      </c>
      <c r="B27" s="8" t="s">
        <v>1</v>
      </c>
      <c r="C27" s="16"/>
      <c r="D27" s="9"/>
      <c r="E27" s="10"/>
      <c r="F27" s="11"/>
      <c r="G27" s="9"/>
      <c r="H27" s="10"/>
      <c r="I27" s="11"/>
      <c r="J27" s="12"/>
      <c r="K27" s="13"/>
      <c r="L27" s="11"/>
      <c r="M27" s="12"/>
      <c r="N27" s="7"/>
      <c r="O27" s="27"/>
      <c r="P27" s="43"/>
    </row>
    <row r="28" spans="1:20" ht="25.15" customHeight="1" x14ac:dyDescent="0.2">
      <c r="A28" s="44" t="s">
        <v>6</v>
      </c>
      <c r="B28" s="64" t="s">
        <v>9</v>
      </c>
      <c r="C28" s="46" t="s">
        <v>17</v>
      </c>
      <c r="D28" s="47">
        <f t="shared" ref="D28:I30" si="2">D10</f>
        <v>16200</v>
      </c>
      <c r="E28" s="48">
        <f t="shared" si="2"/>
        <v>17000</v>
      </c>
      <c r="F28" s="49">
        <f t="shared" si="2"/>
        <v>18000</v>
      </c>
      <c r="G28" s="47">
        <f t="shared" si="2"/>
        <v>135</v>
      </c>
      <c r="H28" s="48">
        <f t="shared" si="2"/>
        <v>150</v>
      </c>
      <c r="I28" s="49">
        <f t="shared" si="2"/>
        <v>165</v>
      </c>
      <c r="J28" s="47">
        <f>(D28+E28*3+F28)/5</f>
        <v>17040</v>
      </c>
      <c r="K28" s="48">
        <f>(G28+H28*3+I28)/5</f>
        <v>150</v>
      </c>
      <c r="L28" s="49">
        <f>J28*K28</f>
        <v>2556000</v>
      </c>
      <c r="M28" s="47">
        <f>(F28-D28)/5</f>
        <v>360</v>
      </c>
      <c r="N28" s="49">
        <f>(I28-G28)/5</f>
        <v>6</v>
      </c>
      <c r="O28" s="50">
        <f>L28^2*((M28/J28)^2+(N28/K28)^2)</f>
        <v>13369017600</v>
      </c>
      <c r="P28" s="65">
        <f>O28/$C$19</f>
        <v>0.36654401358710625</v>
      </c>
      <c r="Q28" s="91" t="s">
        <v>45</v>
      </c>
      <c r="R28" s="91"/>
      <c r="S28" s="91"/>
      <c r="T28" s="91"/>
    </row>
    <row r="29" spans="1:20" ht="25.15" customHeight="1" x14ac:dyDescent="0.2">
      <c r="A29" s="44" t="s">
        <v>7</v>
      </c>
      <c r="B29" s="64" t="s">
        <v>33</v>
      </c>
      <c r="C29" s="46" t="s">
        <v>29</v>
      </c>
      <c r="D29" s="47">
        <f t="shared" si="2"/>
        <v>1</v>
      </c>
      <c r="E29" s="48">
        <f t="shared" si="2"/>
        <v>1</v>
      </c>
      <c r="F29" s="49">
        <f t="shared" si="2"/>
        <v>1</v>
      </c>
      <c r="G29" s="47">
        <f t="shared" si="2"/>
        <v>250000</v>
      </c>
      <c r="H29" s="48">
        <f t="shared" si="2"/>
        <v>300000</v>
      </c>
      <c r="I29" s="49">
        <f t="shared" si="2"/>
        <v>400000</v>
      </c>
      <c r="J29" s="47">
        <f>(D29+E29*3+F29)/5</f>
        <v>1</v>
      </c>
      <c r="K29" s="48">
        <f>(G29+H29*3+I29)/5</f>
        <v>310000</v>
      </c>
      <c r="L29" s="49">
        <f>J29*K29</f>
        <v>310000</v>
      </c>
      <c r="M29" s="47">
        <f>(F29-D29)/5</f>
        <v>0</v>
      </c>
      <c r="N29" s="49">
        <f>(I29-G29)/5</f>
        <v>30000</v>
      </c>
      <c r="O29" s="50">
        <f>L29^2*((M29/J29)^2+(N29/K29)^2)</f>
        <v>900000000</v>
      </c>
      <c r="P29" s="65">
        <f>O29/$C$19</f>
        <v>2.4675680898826526E-2</v>
      </c>
    </row>
    <row r="30" spans="1:20" ht="25.15" customHeight="1" x14ac:dyDescent="0.2">
      <c r="A30" s="44" t="s">
        <v>8</v>
      </c>
      <c r="B30" s="64" t="s">
        <v>10</v>
      </c>
      <c r="C30" s="46" t="s">
        <v>17</v>
      </c>
      <c r="D30" s="47">
        <f t="shared" si="2"/>
        <v>3000</v>
      </c>
      <c r="E30" s="48">
        <f t="shared" si="2"/>
        <v>3500</v>
      </c>
      <c r="F30" s="49">
        <f t="shared" si="2"/>
        <v>5000</v>
      </c>
      <c r="G30" s="47">
        <f t="shared" si="2"/>
        <v>40</v>
      </c>
      <c r="H30" s="48">
        <f t="shared" si="2"/>
        <v>50</v>
      </c>
      <c r="I30" s="49">
        <f t="shared" si="2"/>
        <v>100</v>
      </c>
      <c r="J30" s="47">
        <f>(D30+E30*3+F30)/5</f>
        <v>3700</v>
      </c>
      <c r="K30" s="48">
        <f>(G30+H30*3+I30)/5</f>
        <v>58</v>
      </c>
      <c r="L30" s="49">
        <f>J30*K30</f>
        <v>214600</v>
      </c>
      <c r="M30" s="47">
        <f>(F30-D30)/5</f>
        <v>400</v>
      </c>
      <c r="N30" s="49">
        <f>(I30-G30)/5</f>
        <v>12</v>
      </c>
      <c r="O30" s="50">
        <f>L30^2*((M30/J30)^2+(N30/K30)^2)</f>
        <v>2509600000</v>
      </c>
      <c r="P30" s="65">
        <f>O30/$C$19</f>
        <v>6.880676531521672E-2</v>
      </c>
    </row>
    <row r="31" spans="1:20" ht="25.15" customHeight="1" x14ac:dyDescent="0.2">
      <c r="A31" s="18">
        <v>3</v>
      </c>
      <c r="B31" s="8" t="s">
        <v>30</v>
      </c>
      <c r="C31" s="16"/>
      <c r="D31" s="9"/>
      <c r="E31" s="10"/>
      <c r="F31" s="11"/>
      <c r="G31" s="9"/>
      <c r="H31" s="10"/>
      <c r="I31" s="11"/>
      <c r="J31" s="12"/>
      <c r="K31" s="13"/>
      <c r="L31" s="11"/>
      <c r="M31" s="12"/>
      <c r="N31" s="7"/>
      <c r="O31" s="27"/>
      <c r="P31" s="43"/>
    </row>
    <row r="32" spans="1:20" ht="25.15" customHeight="1" x14ac:dyDescent="0.2">
      <c r="A32" s="44" t="s">
        <v>34</v>
      </c>
      <c r="B32" s="64" t="s">
        <v>31</v>
      </c>
      <c r="C32" s="46" t="s">
        <v>29</v>
      </c>
      <c r="D32" s="47">
        <f t="shared" ref="D32:I33" si="3">D14</f>
        <v>300</v>
      </c>
      <c r="E32" s="48">
        <f t="shared" si="3"/>
        <v>400</v>
      </c>
      <c r="F32" s="49">
        <f t="shared" si="3"/>
        <v>470</v>
      </c>
      <c r="G32" s="47">
        <f t="shared" si="3"/>
        <v>1356</v>
      </c>
      <c r="H32" s="48">
        <f t="shared" si="3"/>
        <v>1500</v>
      </c>
      <c r="I32" s="49">
        <f t="shared" si="3"/>
        <v>1670</v>
      </c>
      <c r="J32" s="47">
        <f>(D32+E32*3+F32)/5</f>
        <v>394</v>
      </c>
      <c r="K32" s="48">
        <f>(G32+H32*3+I32)/5</f>
        <v>1505.2</v>
      </c>
      <c r="L32" s="49">
        <f>J32*K32</f>
        <v>593048.80000000005</v>
      </c>
      <c r="M32" s="47">
        <f>(F32-D32)/5</f>
        <v>34</v>
      </c>
      <c r="N32" s="49">
        <f>(I32-G32)/5</f>
        <v>62.8</v>
      </c>
      <c r="O32" s="50">
        <f>L32^2*((M32/J32)^2+(N32/K32)^2)</f>
        <v>3231290804.48</v>
      </c>
      <c r="P32" s="65">
        <f>O32/$C$19</f>
        <v>8.8593667536289916E-2</v>
      </c>
    </row>
    <row r="33" spans="1:16" ht="25.15" customHeight="1" x14ac:dyDescent="0.2">
      <c r="A33" s="19" t="s">
        <v>35</v>
      </c>
      <c r="B33" s="40" t="s">
        <v>32</v>
      </c>
      <c r="C33" s="21" t="s">
        <v>17</v>
      </c>
      <c r="D33" s="22">
        <f t="shared" si="3"/>
        <v>8300</v>
      </c>
      <c r="E33" s="23">
        <f t="shared" si="3"/>
        <v>8700</v>
      </c>
      <c r="F33" s="24">
        <f t="shared" si="3"/>
        <v>9200</v>
      </c>
      <c r="G33" s="22">
        <f t="shared" si="3"/>
        <v>400</v>
      </c>
      <c r="H33" s="23">
        <f t="shared" si="3"/>
        <v>430</v>
      </c>
      <c r="I33" s="24">
        <f t="shared" si="3"/>
        <v>450</v>
      </c>
      <c r="J33" s="29">
        <f>J15</f>
        <v>8720</v>
      </c>
      <c r="K33" s="30">
        <f>K15</f>
        <v>428</v>
      </c>
      <c r="L33" s="24">
        <f>L15</f>
        <v>3732160</v>
      </c>
      <c r="M33" s="29"/>
      <c r="N33" s="20"/>
      <c r="O33" s="28"/>
      <c r="P33" s="42"/>
    </row>
    <row r="34" spans="1:16" ht="24" x14ac:dyDescent="0.2">
      <c r="A34" s="44" t="s">
        <v>44</v>
      </c>
      <c r="B34" s="64" t="s">
        <v>42</v>
      </c>
      <c r="C34" s="46" t="s">
        <v>17</v>
      </c>
      <c r="D34" s="47">
        <v>4100</v>
      </c>
      <c r="E34" s="48">
        <v>4200</v>
      </c>
      <c r="F34" s="49">
        <v>4500</v>
      </c>
      <c r="G34" s="47">
        <v>400</v>
      </c>
      <c r="H34" s="48">
        <v>415</v>
      </c>
      <c r="I34" s="49">
        <v>430</v>
      </c>
      <c r="J34" s="54">
        <f>(D34+E34*3+F34)/5</f>
        <v>4240</v>
      </c>
      <c r="K34" s="55">
        <f>(G34+H34*3+I34)/5</f>
        <v>415</v>
      </c>
      <c r="L34" s="49">
        <f>J34*K34</f>
        <v>1759600</v>
      </c>
      <c r="M34" s="54">
        <f>(F34-D34)/5</f>
        <v>80</v>
      </c>
      <c r="N34" s="45">
        <f>(I34-G34)/5</f>
        <v>6</v>
      </c>
      <c r="O34" s="50">
        <f>L34^2*((M34/J34)^2+(N34/K34)^2)</f>
        <v>1749433600</v>
      </c>
      <c r="P34" s="65">
        <f>O34/$C$19</f>
        <v>4.7964961408094801E-2</v>
      </c>
    </row>
    <row r="35" spans="1:16" ht="24" x14ac:dyDescent="0.2">
      <c r="A35" s="52" t="s">
        <v>46</v>
      </c>
      <c r="B35" s="66" t="s">
        <v>43</v>
      </c>
      <c r="C35" s="56" t="s">
        <v>17</v>
      </c>
      <c r="D35" s="57">
        <v>5000</v>
      </c>
      <c r="E35" s="58">
        <v>5100</v>
      </c>
      <c r="F35" s="59">
        <v>5400</v>
      </c>
      <c r="G35" s="57">
        <v>512</v>
      </c>
      <c r="H35" s="58">
        <v>520</v>
      </c>
      <c r="I35" s="59">
        <v>525</v>
      </c>
      <c r="J35" s="60">
        <f>(D35+E35*3+F35)/5</f>
        <v>5140</v>
      </c>
      <c r="K35" s="61">
        <f>(G35+H35*3+I35)/5</f>
        <v>519.4</v>
      </c>
      <c r="L35" s="59">
        <f>J35*K35</f>
        <v>2669716</v>
      </c>
      <c r="M35" s="60">
        <f>(F35-D35)/5</f>
        <v>80</v>
      </c>
      <c r="N35" s="53">
        <f>(I35-G35)/5</f>
        <v>2.6</v>
      </c>
      <c r="O35" s="62">
        <f>L35^2*((M35/J35)^2+(N35/K35)^2)</f>
        <v>1905165199.9999998</v>
      </c>
      <c r="P35" s="67">
        <f>O35/$C$19</f>
        <v>5.2234720594165562E-2</v>
      </c>
    </row>
  </sheetData>
  <mergeCells count="10">
    <mergeCell ref="D4:F4"/>
    <mergeCell ref="G4:I4"/>
    <mergeCell ref="J4:L4"/>
    <mergeCell ref="M4:N4"/>
    <mergeCell ref="Q10:T10"/>
    <mergeCell ref="Q28:T28"/>
    <mergeCell ref="D20:F20"/>
    <mergeCell ref="G20:I20"/>
    <mergeCell ref="J20:L20"/>
    <mergeCell ref="M20:N20"/>
  </mergeCells>
  <pageMargins left="0.7" right="0.7" top="0.75" bottom="0.75" header="0.3" footer="0.3"/>
  <pageSetup paperSize="9" orientation="portrait" horizontalDpi="4294967293" verticalDpi="0" r:id="rId1"/>
  <ignoredErrors>
    <ignoredError sqref="J33:L3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customXsn xmlns="http://schemas.microsoft.com/office/2006/metadata/customXsn">
  <xsnLocation>https://dk-projects.wsp.com/projekter/c025/_cts/Sagsakt/18c7afea5538a82dcustomXsn.xsn</xsnLocation>
  <cached>True</cached>
  <openByDefault>False</openByDefault>
  <xsnScope>https://dk-projects.wsp.com/projekter/c025/3691800064/Dokumenter</xsnScope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ndre projektdokumenter" ma:contentTypeID="0x0101000EAB2C5FE93D11DB970700E08161165F006B62D3A618CA4BB685C7AEF237DF28A100D841EAA9EB924815BCAE44BCA195A9AA001FF299486A69EB4791C005C1FF413BA2" ma:contentTypeVersion="5" ma:contentTypeDescription="Andre projektdokumenter" ma:contentTypeScope="" ma:versionID="ae72ab091faeedb44e6932f1e9d5427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1ecdaf27c60478a70a5b5533131d37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Comments" minOccurs="0"/>
                <xsd:element ref="ns1:ESDHCaseID" minOccurs="0"/>
                <xsd:element ref="ns1:ESDHCaseFileID" minOccurs="0"/>
                <xsd:element ref="ns1:ESDHCustomerName" minOccurs="0"/>
                <xsd:element ref="ns1:ESDHCustomerID" minOccurs="0"/>
                <xsd:element ref="ns1:ESDHProjectManager" minOccurs="0"/>
                <xsd:element ref="ns1:ESDHOrdererName" minOccurs="0"/>
                <xsd:element ref="ns1:ESDHDeptName" minOccurs="0"/>
                <xsd:element ref="ns1:ESDHDeptID" minOccurs="0"/>
                <xsd:element ref="ns1:ESDHProductArea" minOccurs="0"/>
                <xsd:element ref="ns1:ESDHCustomerGroup" minOccurs="0"/>
                <xsd:element ref="ns1:ESDHReceiverCompanyName" minOccurs="0"/>
                <xsd:element ref="ns1:ESDHReceiverAttentionPerson" minOccurs="0"/>
                <xsd:element ref="ns1:ESDHReceiverFullAddress" minOccurs="0"/>
                <xsd:element ref="ns1:ESDHReceiverTelephone" minOccurs="0"/>
                <xsd:element ref="ns1:ESDHReceiverMobileTelephone" minOccurs="0"/>
                <xsd:element ref="ns1:ESDHReceiverEmail" minOccurs="0"/>
                <xsd:element ref="ns1:ESDHReceiverFax" minOccurs="0"/>
                <xsd:element ref="ns1:ESDHDocumentInformationInitials" minOccurs="0"/>
                <xsd:element ref="ns1:ESDHDocumentInformationCustomerReference" minOccurs="0"/>
                <xsd:element ref="ns1:ESDHDocumentInformationDate" minOccurs="0"/>
                <xsd:element ref="ns1:ESDHDocumentInformationLogo" minOccurs="0"/>
                <xsd:element ref="ns1:ESDHDocumentInformationOnline" minOccurs="0"/>
                <xsd:element ref="ns1:ESDHDocumentInformationLanguage" minOccurs="0"/>
                <xsd:element ref="ns1:ESDHQualityControlReviewNumber" minOccurs="0"/>
                <xsd:element ref="ns1:ESDHSenderCompanyName" minOccurs="0"/>
                <xsd:element ref="ns1:ESDHSenderCompanyAddress" minOccurs="0"/>
                <xsd:element ref="ns1:ESDHSenderCompanyZipCodeCity" minOccurs="0"/>
                <xsd:element ref="ns1:ESDHSenderOfficeName" minOccurs="0"/>
                <xsd:element ref="ns1:ESDHSenderDepartmentName" minOccurs="0"/>
                <xsd:element ref="ns1:ESDHSenderTelephone" minOccurs="0"/>
                <xsd:element ref="ns1:ESDHSenderName" minOccurs="0"/>
                <xsd:element ref="ns1:ESDHSenderTitle" minOccurs="0"/>
                <xsd:element ref="ns1:ESDHSenderEducation" minOccurs="0"/>
                <xsd:element ref="ns1:ESDHSenderMobileTelephone" minOccurs="0"/>
                <xsd:element ref="ns1:ESDHSenderEmail" minOccurs="0"/>
                <xsd:element ref="ns1:ESDHAddTitleSignature" minOccurs="0"/>
                <xsd:element ref="ns1:ESDHAddEducationInSignature" minOccurs="0"/>
                <xsd:element ref="ns1:Current_x0020_Version" minOccurs="0"/>
                <xsd:element ref="ns1:ESDHAddCaseIDToDocumment" minOccurs="0"/>
                <xsd:element ref="ns1:ESDHAddSubProjectToDocumment" minOccurs="0"/>
                <xsd:element ref="ns1:ESDHAddVersionToDocumment" minOccurs="0"/>
                <xsd:element ref="ns1:ESDHSubProject" minOccurs="0"/>
                <xsd:element ref="ns1:ESDHSubProjectTitle" minOccurs="0"/>
                <xsd:element ref="ns1:ESDHReviewedBy" minOccurs="0"/>
                <xsd:element ref="ns1:ESDHApprovedBy" minOccurs="0"/>
                <xsd:element ref="ns1:ESDHSentDate" minOccurs="0"/>
                <xsd:element ref="ns1:ESDHActivity" minOccurs="0"/>
                <xsd:element ref="ns1:ESDHActivityTitle" minOccurs="0"/>
                <xsd:element ref="ns1:ESDHProject" minOccurs="0"/>
                <xsd:element ref="ns1:ESDHPhases" minOccurs="0"/>
                <xsd:element ref="ns1:ESDHPMDocument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2" nillable="true" ma:displayName="Beskrivelse" ma:internalName="Comments">
      <xsd:simpleType>
        <xsd:restriction base="dms:Note">
          <xsd:maxLength value="255"/>
        </xsd:restriction>
      </xsd:simpleType>
    </xsd:element>
    <xsd:element name="ESDHCaseID" ma:index="4" nillable="true" ma:displayName="ProjektId" ma:default="3691800064" ma:internalName="ESDHCaseID" ma:readOnly="false">
      <xsd:simpleType>
        <xsd:restriction base="dms:Text"/>
      </xsd:simpleType>
    </xsd:element>
    <xsd:element name="ESDHCaseFileID" ma:index="5" nillable="true" ma:displayName="DokumentID" ma:internalName="ESDHCaseFileID" ma:readOnly="false">
      <xsd:simpleType>
        <xsd:restriction base="dms:Text"/>
      </xsd:simpleType>
    </xsd:element>
    <xsd:element name="ESDHCustomerName" ma:index="6" nillable="true" ma:displayName="Kunde" ma:default="HOFOR A/S" ma:internalName="ESDHCustomerName" ma:readOnly="false">
      <xsd:simpleType>
        <xsd:restriction base="dms:Text"/>
      </xsd:simpleType>
    </xsd:element>
    <xsd:element name="ESDHCustomerID" ma:index="7" nillable="true" ma:displayName="KundeID" ma:default="10073022" ma:internalName="ESDHCustomerID" ma:readOnly="false">
      <xsd:simpleType>
        <xsd:restriction base="dms:Text"/>
      </xsd:simpleType>
    </xsd:element>
    <xsd:element name="ESDHProjectManager" ma:index="8" nillable="true" ma:displayName="Projektleder" ma:default="ASTB" ma:description="Navnet på projektets projektleder" ma:internalName="ESDHProjectManager" ma:readOnly="false">
      <xsd:simpleType>
        <xsd:restriction base="dms:Text"/>
      </xsd:simpleType>
    </xsd:element>
    <xsd:element name="ESDHOrdererName" ma:index="9" nillable="true" ma:displayName="Rekvirent" ma:default="" ma:description="Navnet på rekvirenten hos kunden" ma:internalName="ESDHOrdererName" ma:readOnly="false">
      <xsd:simpleType>
        <xsd:restriction base="dms:Text"/>
      </xsd:simpleType>
    </xsd:element>
    <xsd:element name="ESDHDeptName" ma:index="10" nillable="true" ma:displayName="Afdeling" ma:description="Navn på afdelingen under hvilken projektet hører" ma:internalName="ESDHDeptName" ma:readOnly="false">
      <xsd:simpleType>
        <xsd:restriction base="dms:Text"/>
      </xsd:simpleType>
    </xsd:element>
    <xsd:element name="ESDHDeptID" ma:index="11" nillable="true" ma:displayName="AfdelingID" ma:default="369" ma:description="ID for afdelingen under hvilken projektet hører" ma:internalName="ESDHDeptID" ma:readOnly="false">
      <xsd:simpleType>
        <xsd:restriction base="dms:Text"/>
      </xsd:simpleType>
    </xsd:element>
    <xsd:element name="ESDHProductArea" ma:index="12" nillable="true" ma:displayName="Produktområde" ma:default="BYL" ma:description="Produktområde for projektet" ma:internalName="ESDHProductArea" ma:readOnly="false">
      <xsd:simpleType>
        <xsd:restriction base="dms:Text"/>
      </xsd:simpleType>
    </xsd:element>
    <xsd:element name="ESDHCustomerGroup" ma:index="13" nillable="true" ma:displayName="Kundesegment" ma:default="KVI" ma:description="Kundesegment for projektet" ma:internalName="ESDHCustomerGroup" ma:readOnly="false">
      <xsd:simpleType>
        <xsd:restriction base="dms:Text"/>
      </xsd:simpleType>
    </xsd:element>
    <xsd:element name="ESDHReceiverCompanyName" ma:index="14" nillable="true" ma:displayName="Modtager firma" ma:description="Modtageroplysningers firmanavn" ma:internalName="ESDHReceiverCompanyName" ma:readOnly="false">
      <xsd:simpleType>
        <xsd:restriction base="dms:Text"/>
      </xsd:simpleType>
    </xsd:element>
    <xsd:element name="ESDHReceiverAttentionPerson" ma:index="15" nillable="true" ma:displayName="Modtager attention" ma:description="Modtageroplysningers attention" ma:internalName="ESDHReceiverAttentionPerson" ma:readOnly="false">
      <xsd:simpleType>
        <xsd:restriction base="dms:Text"/>
      </xsd:simpleType>
    </xsd:element>
    <xsd:element name="ESDHReceiverFullAddress" ma:index="16" nillable="true" ma:displayName="Modtager adresse" ma:description="Modtageroplysningers adresse" ma:internalName="ESDHReceiverFullAddress" ma:readOnly="false">
      <xsd:simpleType>
        <xsd:restriction base="dms:Note">
          <xsd:maxLength value="255"/>
        </xsd:restriction>
      </xsd:simpleType>
    </xsd:element>
    <xsd:element name="ESDHReceiverTelephone" ma:index="17" nillable="true" ma:displayName="Modtager direkte tlf." ma:description="Modtagersoplysningers direkte telefon" ma:internalName="ESDHReceiverTelephone" ma:readOnly="false">
      <xsd:simpleType>
        <xsd:restriction base="dms:Text"/>
      </xsd:simpleType>
    </xsd:element>
    <xsd:element name="ESDHReceiverMobileTelephone" ma:index="18" nillable="true" ma:displayName="Modtager mobiltelefon" ma:description="Modtageroplysningers mobilnummer" ma:internalName="ESDHReceiverMobileTelephone" ma:readOnly="false">
      <xsd:simpleType>
        <xsd:restriction base="dms:Text"/>
      </xsd:simpleType>
    </xsd:element>
    <xsd:element name="ESDHReceiverEmail" ma:index="19" nillable="true" ma:displayName="Modtager e-mail" ma:description="Modtageroplysningers e-mail" ma:internalName="ESDHReceiverEmail" ma:readOnly="false">
      <xsd:simpleType>
        <xsd:restriction base="dms:Text"/>
      </xsd:simpleType>
    </xsd:element>
    <xsd:element name="ESDHReceiverFax" ma:index="20" nillable="true" ma:displayName="Modtager fax" ma:description="Modtageroplysningers fax" ma:internalName="ESDHReceiverFax" ma:readOnly="false">
      <xsd:simpleType>
        <xsd:restriction base="dms:Text"/>
      </xsd:simpleType>
    </xsd:element>
    <xsd:element name="ESDHDocumentInformationInitials" ma:index="21" nillable="true" ma:displayName="Initialer" ma:description="Dokumentoplysningers initials" ma:internalName="ESDHDocumentInformationInitials" ma:readOnly="false">
      <xsd:simpleType>
        <xsd:restriction base="dms:Text"/>
      </xsd:simpleType>
    </xsd:element>
    <xsd:element name="ESDHDocumentInformationCustomerReference" ma:index="22" nillable="true" ma:displayName="Kunde ref." ma:description="Kunde reference til dokumentinformation panel" ma:internalName="ESDHDocumentInformationCustomerReference" ma:readOnly="false">
      <xsd:simpleType>
        <xsd:restriction base="dms:Text"/>
      </xsd:simpleType>
    </xsd:element>
    <xsd:element name="ESDHDocumentInformationDate" ma:index="23" nillable="true" ma:displayName="Dato" ma:description="Dato for dokumentinformation panel" ma:internalName="ESDHDocumentInformationDate" ma:readOnly="false">
      <xsd:simpleType>
        <xsd:restriction base="dms:DateTime"/>
      </xsd:simpleType>
    </xsd:element>
    <xsd:element name="ESDHDocumentInformationLogo" ma:index="24" nillable="true" ma:displayName="Logo" ma:description="Logo til dokumentinformation panel" ma:hidden="true" ma:internalName="ESDHDocumentInformationLogo" ma:readOnly="false">
      <xsd:simpleType>
        <xsd:restriction base="dms:Boolean"/>
      </xsd:simpleType>
    </xsd:element>
    <xsd:element name="ESDHDocumentInformationOnline" ma:index="25" nillable="true" ma:displayName="Online" ma:description="Online link for dokumentinformation panel" ma:internalName="ESDHDocumentInformationOnline" ma:readOnly="false">
      <xsd:simpleType>
        <xsd:restriction base="dms:Text"/>
      </xsd:simpleType>
    </xsd:element>
    <xsd:element name="ESDHDocumentInformationLanguage" ma:index="26" nillable="true" ma:displayName="Sprog" ma:description="Sprog" ma:format="RadioButtons" ma:internalName="ESDHDocumentInformationLanguage" ma:readOnly="false">
      <xsd:simpleType>
        <xsd:restriction base="dms:Choice">
          <xsd:enumeration value="Dansk"/>
          <xsd:enumeration value="English"/>
        </xsd:restriction>
      </xsd:simpleType>
    </xsd:element>
    <xsd:element name="ESDHQualityControlReviewNumber" ma:index="27" nillable="true" ma:displayName="Revisionsnr." ma:description="Oplysninger til KS-del Revisionsnr." ma:internalName="ESDHQualityControlReviewNumber" ma:readOnly="false">
      <xsd:simpleType>
        <xsd:restriction base="dms:Text"/>
      </xsd:simpleType>
    </xsd:element>
    <xsd:element name="ESDHSenderCompanyName" ma:index="28" nillable="true" ma:displayName="Afsender selskab" ma:description="Afsender selskab" ma:internalName="ESDHSenderCompanyName" ma:readOnly="false">
      <xsd:simpleType>
        <xsd:restriction base="dms:Text"/>
      </xsd:simpleType>
    </xsd:element>
    <xsd:element name="ESDHSenderCompanyAddress" ma:index="29" nillable="true" ma:displayName="Afsender adresse" ma:description="Afsender adresse" ma:internalName="ESDHSenderCompanyAddress" ma:readOnly="false">
      <xsd:simpleType>
        <xsd:restriction base="dms:Text"/>
      </xsd:simpleType>
    </xsd:element>
    <xsd:element name="ESDHSenderCompanyZipCodeCity" ma:index="30" nillable="true" ma:displayName="Afsender postnummer" ma:description="Afsender postnummer" ma:internalName="ESDHSenderCompanyZipCodeCity" ma:readOnly="false">
      <xsd:simpleType>
        <xsd:restriction base="dms:Text"/>
      </xsd:simpleType>
    </xsd:element>
    <xsd:element name="ESDHSenderOfficeName" ma:index="31" nillable="true" ma:displayName="Afsender kontor" ma:description="Afsender kontor" ma:internalName="ESDHSenderOfficeName" ma:readOnly="false">
      <xsd:simpleType>
        <xsd:restriction base="dms:Text"/>
      </xsd:simpleType>
    </xsd:element>
    <xsd:element name="ESDHSenderDepartmentName" ma:index="32" nillable="true" ma:displayName="Afsender afdeling" ma:description="Afsender afdeling" ma:internalName="ESDHSenderDepartmentName" ma:readOnly="false">
      <xsd:simpleType>
        <xsd:restriction base="dms:Text"/>
      </xsd:simpleType>
    </xsd:element>
    <xsd:element name="ESDHSenderTelephone" ma:index="33" nillable="true" ma:displayName="Afsender telefon" ma:description="Afsender telefon" ma:internalName="ESDHSenderTelephone" ma:readOnly="false">
      <xsd:simpleType>
        <xsd:restriction base="dms:Text"/>
      </xsd:simpleType>
    </xsd:element>
    <xsd:element name="ESDHSenderName" ma:index="34" nillable="true" ma:displayName="Afsender navn" ma:description="Afsender navn" ma:internalName="ESDHSenderName" ma:readOnly="false">
      <xsd:simpleType>
        <xsd:restriction base="dms:Text"/>
      </xsd:simpleType>
    </xsd:element>
    <xsd:element name="ESDHSenderTitle" ma:index="35" nillable="true" ma:displayName="Afsender titel" ma:description="Afsender titel" ma:internalName="ESDHSenderTitle" ma:readOnly="false">
      <xsd:simpleType>
        <xsd:restriction base="dms:Text"/>
      </xsd:simpleType>
    </xsd:element>
    <xsd:element name="ESDHSenderEducation" ma:index="36" nillable="true" ma:displayName="Afsender uddannelse" ma:description="Afsender uddannelse" ma:internalName="ESDHSenderEducation" ma:readOnly="false">
      <xsd:simpleType>
        <xsd:restriction base="dms:Text"/>
      </xsd:simpleType>
    </xsd:element>
    <xsd:element name="ESDHSenderMobileTelephone" ma:index="37" nillable="true" ma:displayName="Afsender mobiltelefon" ma:description="Afsender mobiltelefon" ma:internalName="ESDHSenderMobileTelephone" ma:readOnly="false">
      <xsd:simpleType>
        <xsd:restriction base="dms:Text"/>
      </xsd:simpleType>
    </xsd:element>
    <xsd:element name="ESDHSenderEmail" ma:index="38" nillable="true" ma:displayName="Afsender e-mail" ma:description="Afsender e-mail" ma:internalName="ESDHSenderEmail" ma:readOnly="false">
      <xsd:simpleType>
        <xsd:restriction base="dms:Text"/>
      </xsd:simpleType>
    </xsd:element>
    <xsd:element name="ESDHAddTitleSignature" ma:index="39" nillable="true" ma:displayName="Medtag titel i underskrift" ma:description="Medtag titel i underskrift" ma:hidden="true" ma:internalName="ESDHAddTitleSignature" ma:readOnly="false">
      <xsd:simpleType>
        <xsd:restriction base="dms:Boolean"/>
      </xsd:simpleType>
    </xsd:element>
    <xsd:element name="ESDHAddEducationInSignature" ma:index="40" nillable="true" ma:displayName="Medtag uddannelse i underskrift" ma:description="Medtag uddannelse i underskrift" ma:hidden="true" ma:internalName="ESDHAddEducationInSignature" ma:readOnly="false">
      <xsd:simpleType>
        <xsd:restriction base="dms:Boolean"/>
      </xsd:simpleType>
    </xsd:element>
    <xsd:element name="Current_x0020_Version" ma:index="41" nillable="true" ma:displayName="Current Version" ma:description="Current Version" ma:hidden="true" ma:internalName="Current_x0020_Version" ma:readOnly="false">
      <xsd:simpleType>
        <xsd:restriction base="dms:Text"/>
      </xsd:simpleType>
    </xsd:element>
    <xsd:element name="ESDHAddCaseIDToDocumment" ma:index="42" nillable="true" ma:displayName="Medtag projektnummer i dokument" ma:description="Medtag projektnummer i dokument" ma:hidden="true" ma:internalName="ESDHAddCaseIDToDocumment" ma:readOnly="false">
      <xsd:simpleType>
        <xsd:restriction base="dms:Boolean"/>
      </xsd:simpleType>
    </xsd:element>
    <xsd:element name="ESDHAddSubProjectToDocumment" ma:index="43" nillable="true" ma:displayName="Medtag underprojekt i dokument" ma:description="Medtag underprojekt i dokument" ma:hidden="true" ma:internalName="ESDHAddSubProjectToDocumment" ma:readOnly="false">
      <xsd:simpleType>
        <xsd:restriction base="dms:Boolean"/>
      </xsd:simpleType>
    </xsd:element>
    <xsd:element name="ESDHAddVersionToDocumment" ma:index="44" nillable="true" ma:displayName="Medtag version i dokument" ma:description="Medtag version i dokument" ma:hidden="true" ma:internalName="ESDHAddVersionToDocumment" ma:readOnly="false">
      <xsd:simpleType>
        <xsd:restriction base="dms:Boolean"/>
      </xsd:simpleType>
    </xsd:element>
    <xsd:element name="ESDHSubProject" ma:index="45" nillable="true" ma:displayName="Aktivitet" ma:description="Aktivitet" ma:list="{3023bbb2-2e25-4b7f-8201-da1003684dce}" ma:internalName="ESDHSubProject" ma:readOnly="false" ma:showField="Sub_x0020_Project_x0020_Fullname" ma:web="fd93ad4b-0208-484c-b4c5-8e2be4dc5998">
      <xsd:simpleType>
        <xsd:restriction base="dms:Lookup"/>
      </xsd:simpleType>
    </xsd:element>
    <xsd:element name="ESDHSubProjectTitle" ma:index="46" nillable="true" ma:displayName="Aktivitetsnavn" ma:description="Aktivitetsnavn" ma:internalName="ESDHSubProjectTitle" ma:readOnly="false">
      <xsd:simpleType>
        <xsd:restriction base="dms:Text"/>
      </xsd:simpleType>
    </xsd:element>
    <xsd:element name="ESDHReviewedBy" ma:index="47" nillable="true" ma:displayName="Kvalitetssikring" ma:description="Reviewers initialer" ma:internalName="ESDHReviewedBy" ma:readOnly="false">
      <xsd:simpleType>
        <xsd:restriction base="dms:Text"/>
      </xsd:simpleType>
    </xsd:element>
    <xsd:element name="ESDHApprovedBy" ma:index="48" nillable="true" ma:displayName="Godkendt af" ma:description="Godkendt af" ma:internalName="ESDHApprovedBy" ma:readOnly="false">
      <xsd:simpleType>
        <xsd:restriction base="dms:Text"/>
      </xsd:simpleType>
    </xsd:element>
    <xsd:element name="ESDHSentDate" ma:index="49" nillable="true" ma:displayName="Udgivet" ma:description="Udgivet" ma:internalName="ESDHSentDate" ma:readOnly="false">
      <xsd:simpleType>
        <xsd:restriction base="dms:DateTime"/>
      </xsd:simpleType>
    </xsd:element>
    <xsd:element name="ESDHActivity" ma:index="50" nillable="true" ma:displayName="Opgave" ma:description="Opgave" ma:list="023b9199-12c8-4523-b80a-180f0c5ad645" ma:internalName="ESDHActivity" ma:readOnly="false" ma:showField="Title">
      <xsd:simpleType>
        <xsd:restriction base="dms:Lookup"/>
      </xsd:simpleType>
    </xsd:element>
    <xsd:element name="ESDHActivityTitle" ma:index="51" nillable="true" ma:displayName="Aktivitetsnavn" ma:description="Aktivitetsnavn" ma:internalName="ESDHActivityTitle" ma:readOnly="false">
      <xsd:simpleType>
        <xsd:restriction base="dms:Text"/>
      </xsd:simpleType>
    </xsd:element>
    <xsd:element name="ESDHProject" ma:index="52" nillable="true" ma:displayName="Projekt" ma:description="Projekt" ma:internalName="ESDHProject" ma:readOnly="false">
      <xsd:simpleType>
        <xsd:restriction base="dms:Text"/>
      </xsd:simpleType>
    </xsd:element>
    <xsd:element name="ESDHPhases" ma:index="53" nillable="true" ma:displayName="Faser" ma:description="Faser" ma:internalName="ESDHPhases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déskabelse"/>
                    <xsd:enumeration value="Planlægning"/>
                    <xsd:enumeration value="Projektleverance"/>
                    <xsd:enumeration value="Afslutning"/>
                  </xsd:restriction>
                </xsd:simpleType>
              </xsd:element>
            </xsd:sequence>
          </xsd:extension>
        </xsd:complexContent>
      </xsd:complexType>
    </xsd:element>
    <xsd:element name="ESDHPMDocumentName" ma:index="54" nillable="true" ma:displayName="PM dokumentnavn" ma:internalName="ESDHPMDocumentName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 ma:index="3" ma:displayName="Nøgleord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urrent_x0020_Version xmlns="http://schemas.microsoft.com/sharepoint/v3">0.19</Current_x0020_Version>
    <ESDHDocumentInformationOnline xmlns="http://schemas.microsoft.com/sharepoint/v3" xsi:nil="true"/>
    <ESDHDocumentInformationLanguage xmlns="http://schemas.microsoft.com/sharepoint/v3" xsi:nil="true"/>
    <ESDHReceiverFullAddress xmlns="http://schemas.microsoft.com/sharepoint/v3" xsi:nil="true"/>
    <ESDHDocumentInformationInitials xmlns="http://schemas.microsoft.com/sharepoint/v3" xsi:nil="true"/>
    <ESDHQualityControlReviewNumber xmlns="http://schemas.microsoft.com/sharepoint/v3" xsi:nil="true"/>
    <ESDHSenderCompanyAddress xmlns="http://schemas.microsoft.com/sharepoint/v3" xsi:nil="true"/>
    <ESDHAddCaseIDToDocumment xmlns="http://schemas.microsoft.com/sharepoint/v3">false</ESDHAddCaseIDToDocumment>
    <ESDHAddVersionToDocumment xmlns="http://schemas.microsoft.com/sharepoint/v3">false</ESDHAddVersionToDocumment>
    <ESDHActivity xmlns="http://schemas.microsoft.com/sharepoint/v3" xsi:nil="true"/>
    <ESDHCustomerGroup xmlns="http://schemas.microsoft.com/sharepoint/v3">KVI</ESDHCustomerGroup>
    <ESDHActivityTitle xmlns="http://schemas.microsoft.com/sharepoint/v3" xsi:nil="true"/>
    <ESDHProductArea xmlns="http://schemas.microsoft.com/sharepoint/v3">PLA</ESDHProductArea>
    <ESDHSenderOfficeName xmlns="http://schemas.microsoft.com/sharepoint/v3" xsi:nil="true"/>
    <ESDHReceiverMobileTelephone xmlns="http://schemas.microsoft.com/sharepoint/v3" xsi:nil="true"/>
    <ESDHAddSubProjectToDocumment xmlns="http://schemas.microsoft.com/sharepoint/v3">false</ESDHAddSubProjectToDocumment>
    <ESDHPhases xmlns="http://schemas.microsoft.com/sharepoint/v3"/>
    <ESDHCustomerID xmlns="http://schemas.microsoft.com/sharepoint/v3">10073022</ESDHCustomerID>
    <ESDHOrdererName xmlns="http://schemas.microsoft.com/sharepoint/v3" xsi:nil="true"/>
    <ESDHReceiverFax xmlns="http://schemas.microsoft.com/sharepoint/v3" xsi:nil="true"/>
    <ESDHSubProjectTitle xmlns="http://schemas.microsoft.com/sharepoint/v3" xsi:nil="true"/>
    <ESDHSenderDepartmentName xmlns="http://schemas.microsoft.com/sharepoint/v3" xsi:nil="true"/>
    <ESDHReceiverEmail xmlns="http://schemas.microsoft.com/sharepoint/v3" xsi:nil="true"/>
    <ESDHReceiverTelephone xmlns="http://schemas.microsoft.com/sharepoint/v3" xsi:nil="true"/>
    <ESDHDocumentInformationCustomerReference xmlns="http://schemas.microsoft.com/sharepoint/v3" xsi:nil="true"/>
    <ESDHReceiverAttentionPerson xmlns="http://schemas.microsoft.com/sharepoint/v3" xsi:nil="true"/>
    <ESDHSenderTitle xmlns="http://schemas.microsoft.com/sharepoint/v3" xsi:nil="true"/>
    <ESDHAddEducationInSignature xmlns="http://schemas.microsoft.com/sharepoint/v3">false</ESDHAddEducationInSignature>
    <ESDHApprovedBy xmlns="http://schemas.microsoft.com/sharepoint/v3" xsi:nil="true"/>
    <ESDHCaseFileID xmlns="http://schemas.microsoft.com/sharepoint/v3" xsi:nil="true"/>
    <ESDHProjectManager xmlns="http://schemas.microsoft.com/sharepoint/v3">ASTB</ESDHProjectManager>
    <ESDHDeptName xmlns="http://schemas.microsoft.com/sharepoint/v3" xsi:nil="true"/>
    <ESDHSenderTelephone xmlns="http://schemas.microsoft.com/sharepoint/v3" xsi:nil="true"/>
    <ESDHCaseID xmlns="http://schemas.microsoft.com/sharepoint/v3">3691700032</ESDHCaseID>
    <ESDHCustomerName xmlns="http://schemas.microsoft.com/sharepoint/v3">HOFOR A/S</ESDHCustomerName>
    <ESDHDeptID xmlns="http://schemas.microsoft.com/sharepoint/v3">369</ESDHDeptID>
    <ESDHSenderMobileTelephone xmlns="http://schemas.microsoft.com/sharepoint/v3" xsi:nil="true"/>
    <ESDHAddTitleSignature xmlns="http://schemas.microsoft.com/sharepoint/v3">false</ESDHAddTitleSignature>
    <ESDHSentDate xmlns="http://schemas.microsoft.com/sharepoint/v3" xsi:nil="true"/>
    <ESDHSenderEmail xmlns="http://schemas.microsoft.com/sharepoint/v3" xsi:nil="true"/>
    <ESDHReceiverCompanyName xmlns="http://schemas.microsoft.com/sharepoint/v3" xsi:nil="true"/>
    <ESDHDocumentInformationDate xmlns="http://schemas.microsoft.com/sharepoint/v3" xsi:nil="true"/>
    <ESDHDocumentInformationLogo xmlns="http://schemas.microsoft.com/sharepoint/v3">false</ESDHDocumentInformationLogo>
    <ESDHSenderCompanyZipCodeCity xmlns="http://schemas.microsoft.com/sharepoint/v3" xsi:nil="true"/>
    <ESDHSenderName xmlns="http://schemas.microsoft.com/sharepoint/v3" xsi:nil="true"/>
    <ESDHPMDocumentName xmlns="http://schemas.microsoft.com/sharepoint/v3" xsi:nil="true"/>
    <Comments xmlns="http://schemas.microsoft.com/sharepoint/v3" xsi:nil="true"/>
    <ESDHSenderCompanyName xmlns="http://schemas.microsoft.com/sharepoint/v3" xsi:nil="true"/>
    <ESDHSenderEducation xmlns="http://schemas.microsoft.com/sharepoint/v3" xsi:nil="true"/>
    <ESDHSubProject xmlns="http://schemas.microsoft.com/sharepoint/v3" xsi:nil="true"/>
    <ESDHReviewedBy xmlns="http://schemas.microsoft.com/sharepoint/v3" xsi:nil="true"/>
    <ESDHProject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0C0734A-2F35-48C3-9137-B712FA2E5466}"/>
</file>

<file path=customXml/itemProps2.xml><?xml version="1.0" encoding="utf-8"?>
<ds:datastoreItem xmlns:ds="http://schemas.openxmlformats.org/officeDocument/2006/customXml" ds:itemID="{4B2032A6-C140-4732-A147-1FE625400229}"/>
</file>

<file path=customXml/itemProps3.xml><?xml version="1.0" encoding="utf-8"?>
<ds:datastoreItem xmlns:ds="http://schemas.openxmlformats.org/officeDocument/2006/customXml" ds:itemID="{4BCC2DA3-9EB3-4007-9F7F-CE7D1342038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>Hedeselskabet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HLAA - Helena Åström</dc:creator>
  <cp:keywords/>
  <cp:lastModifiedBy>HLAR - Hauge Wessberg Larsen</cp:lastModifiedBy>
  <dcterms:created xsi:type="dcterms:W3CDTF">2018-02-09T08:39:07Z</dcterms:created>
  <dcterms:modified xsi:type="dcterms:W3CDTF">2018-05-18T08:50:29Z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0x0101000EAB2C5FE93D11DB970700E08161165F006B62D3A618CA4BB685C7AEF237DF28A100D841EAA9EB924815BCAE44BCA195A9AA001FF299486A69EB4791C005C1FF413BA2</vt:lpwstr>
  </property>
  <property fmtid="{D5CDD505-2E9C-101B-9397-08002B2CF9AE}" pid="3" name="xd_ProgID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TemplateUrl">
    <vt:lpwstr/>
  </property>
  <property fmtid="{D5CDD505-2E9C-101B-9397-08002B2CF9AE}" pid="7" name="xd_Signature">
    <vt:bool>false</vt:bool>
  </property>
</Properties>
</file>